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oncordma.sharepoint.com/teams/CMLPAdmin/Shared Documents/Energy Management/Jan &amp; Pamela's Workspace/Electric Vehicles/Charging Management/EV Miles Program/"/>
    </mc:Choice>
  </mc:AlternateContent>
  <xr:revisionPtr revIDLastSave="23" documentId="8_{DBEC4EA1-0374-4BA7-AD3D-001C768D7954}" xr6:coauthVersionLast="47" xr6:coauthVersionMax="47" xr10:uidLastSave="{4EAD4ECD-F962-4C5D-BCF6-AAD193F5DD9F}"/>
  <bookViews>
    <workbookView xWindow="-120" yWindow="-120" windowWidth="29040" windowHeight="15720" xr2:uid="{00000000-000D-0000-FFFF-FFFF00000000}"/>
  </bookViews>
  <sheets>
    <sheet name="calculator" sheetId="1" r:id="rId1"/>
    <sheet name="inputs" sheetId="2" r:id="rId2"/>
    <sheet name="EV Sales" sheetId="9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3" i="1" l="1"/>
  <c r="S20" i="9"/>
  <c r="S23" i="9"/>
  <c r="S22" i="9"/>
  <c r="S21" i="9"/>
  <c r="S19" i="9"/>
  <c r="S18" i="9" l="1"/>
  <c r="S16" i="9"/>
  <c r="S15" i="9"/>
  <c r="S14" i="9"/>
  <c r="S13" i="9"/>
  <c r="S12" i="9"/>
  <c r="S11" i="9"/>
  <c r="S10" i="9"/>
  <c r="S9" i="9"/>
  <c r="S8" i="9"/>
  <c r="S7" i="9"/>
  <c r="R8" i="9"/>
  <c r="R9" i="9"/>
  <c r="R10" i="9"/>
  <c r="R11" i="9"/>
  <c r="R12" i="9"/>
  <c r="R13" i="9"/>
  <c r="R14" i="9"/>
  <c r="R15" i="9"/>
  <c r="R16" i="9"/>
  <c r="R17" i="9"/>
  <c r="R18" i="9"/>
  <c r="R19" i="9"/>
  <c r="R20" i="9"/>
  <c r="R21" i="9"/>
  <c r="R22" i="9"/>
  <c r="R23" i="9"/>
  <c r="R24" i="9"/>
  <c r="R25" i="9"/>
  <c r="R26" i="9"/>
  <c r="R7" i="9"/>
  <c r="Q8" i="9"/>
  <c r="Q9" i="9"/>
  <c r="Q10" i="9"/>
  <c r="Q11" i="9"/>
  <c r="Q12" i="9"/>
  <c r="Q13" i="9"/>
  <c r="Q14" i="9"/>
  <c r="Q15" i="9"/>
  <c r="Q16" i="9"/>
  <c r="Q17" i="9"/>
  <c r="Q18" i="9"/>
  <c r="Q19" i="9"/>
  <c r="Q20" i="9"/>
  <c r="Q21" i="9"/>
  <c r="Q22" i="9"/>
  <c r="Q23" i="9"/>
  <c r="Q24" i="9"/>
  <c r="Q25" i="9"/>
  <c r="Q26" i="9"/>
  <c r="Q7" i="9"/>
  <c r="S26" i="9" l="1"/>
  <c r="E6" i="2" s="1"/>
  <c r="C10" i="1" s="1"/>
  <c r="C15" i="1" s="1"/>
  <c r="C16" i="1" l="1"/>
</calcChain>
</file>

<file path=xl/sharedStrings.xml><?xml version="1.0" encoding="utf-8"?>
<sst xmlns="http://schemas.openxmlformats.org/spreadsheetml/2006/main" count="116" uniqueCount="95">
  <si>
    <t>kWh/mi</t>
  </si>
  <si>
    <t>Column1</t>
  </si>
  <si>
    <t>Column2</t>
  </si>
  <si>
    <t>Nissan Leaf</t>
  </si>
  <si>
    <t>Make/Model</t>
  </si>
  <si>
    <t>$/kWh</t>
  </si>
  <si>
    <t>How much does it cost to drive an EV the same distance you could go on one gallon of gas?</t>
  </si>
  <si>
    <t>Average</t>
  </si>
  <si>
    <t>Chevrolet Bolt EV</t>
  </si>
  <si>
    <t>Volkswagen e-Golf</t>
  </si>
  <si>
    <t>Cost of a gallon of gasoline</t>
  </si>
  <si>
    <t>How many miles per gallon am I getting?</t>
  </si>
  <si>
    <t>EV Energy Efficiency (kWh per 100 miles)</t>
  </si>
  <si>
    <t>Make &amp; Model</t>
  </si>
  <si>
    <t>Volvo EX30</t>
  </si>
  <si>
    <t>Volvo EX90</t>
  </si>
  <si>
    <t>Hyundai IONIQ 5 (RWD)</t>
  </si>
  <si>
    <t>Rivian R1T / R1S</t>
  </si>
  <si>
    <t>Polestar 2 (Long Range SM)</t>
  </si>
  <si>
    <t>Toyota RAV4 Prime (PHEV)</t>
  </si>
  <si>
    <t>Kia Niro EV</t>
  </si>
  <si>
    <t>Kia EV6</t>
  </si>
  <si>
    <t>Audi Q4 e-tron</t>
  </si>
  <si>
    <t>Porsche Taycan (2025)</t>
  </si>
  <si>
    <t>Hyundai Ioniq 6 SR</t>
  </si>
  <si>
    <t>Lucid Air Pure RWD</t>
  </si>
  <si>
    <t>BMW i4 eDrive35/40</t>
  </si>
  <si>
    <t>Lexus RZ 300e</t>
  </si>
  <si>
    <t>Mercedes‑Benz G 580 EV</t>
  </si>
  <si>
    <t>Tesla Model 3 RWD</t>
  </si>
  <si>
    <t>Tesla Model 3 LR</t>
  </si>
  <si>
    <t xml:space="preserve">Bolt EV </t>
  </si>
  <si>
    <t>Polestar 4</t>
  </si>
  <si>
    <t>Q2 2025 EV Sales Totals</t>
  </si>
  <si>
    <t>Here’s how U.S. EV sales totals in Q2 2025 compare to the past three years:</t>
  </si>
  <si>
    <t>Search</t>
  </si>
  <si>
    <t>Automaker</t>
  </si>
  <si>
    <t>Q1 2022</t>
  </si>
  <si>
    <t>Q2 2022</t>
  </si>
  <si>
    <t>Q3 2022</t>
  </si>
  <si>
    <t>Q4 2022</t>
  </si>
  <si>
    <t>Q1 2023</t>
  </si>
  <si>
    <t>Q2 2023</t>
  </si>
  <si>
    <t>Q3 2023</t>
  </si>
  <si>
    <t>Q4 2023</t>
  </si>
  <si>
    <t>Q1 2024</t>
  </si>
  <si>
    <t>Q2 2024</t>
  </si>
  <si>
    <t>Q3 2024</t>
  </si>
  <si>
    <t>Q4 2024</t>
  </si>
  <si>
    <t>Q1 2025</t>
  </si>
  <si>
    <t>Q2 2025</t>
  </si>
  <si>
    <t>Tesla (estimate)</t>
  </si>
  <si>
    <t>Ford Motor Company</t>
  </si>
  <si>
    <t>General Motors</t>
  </si>
  <si>
    <t>Honda Motor Co</t>
  </si>
  <si>
    <t>Nissan</t>
  </si>
  <si>
    <t>Volkswagen Group</t>
  </si>
  <si>
    <t>Hyundai Group (incl. Kia)</t>
  </si>
  <si>
    <t>Subaru</t>
  </si>
  <si>
    <t>Toyota Motor N.A.</t>
  </si>
  <si>
    <t>Mercedes-Benz</t>
  </si>
  <si>
    <t>Mazda</t>
  </si>
  <si>
    <t>BMW Group</t>
  </si>
  <si>
    <t>Jaguar</t>
  </si>
  <si>
    <t>N/A</t>
  </si>
  <si>
    <t>Stellantis</t>
  </si>
  <si>
    <t>Volvo-Polestar</t>
  </si>
  <si>
    <t>Rivian</t>
  </si>
  <si>
    <t>Lucid</t>
  </si>
  <si>
    <t>Vinfast</t>
  </si>
  <si>
    <t>-</t>
  </si>
  <si>
    <t>Additional EV Models</t>
  </si>
  <si>
    <t>TOTAL US EV sales</t>
  </si>
  <si>
    <t>https://caredge.com/guides/electric-vehicle-market-share-and-sales</t>
  </si>
  <si>
    <t>Last 12 mo #</t>
  </si>
  <si>
    <t>Last 12 mo %</t>
  </si>
  <si>
    <t>kWh / mile</t>
  </si>
  <si>
    <t>Chevrolet Equinox EV</t>
  </si>
  <si>
    <t>Ford Mustang Mach-E</t>
  </si>
  <si>
    <t>Honda Prologue</t>
  </si>
  <si>
    <t>Honda ZDX EV</t>
  </si>
  <si>
    <t>Volkswagen ID.4</t>
  </si>
  <si>
    <t>Toyota bZ4X/Subaru Solterra</t>
  </si>
  <si>
    <t>Jaguar I-Pace</t>
  </si>
  <si>
    <t>Jeep Wagoneer (Stellantis)</t>
  </si>
  <si>
    <t>Avg light-duty cars &amp; truck average mpg 2023</t>
  </si>
  <si>
    <t>Standard Peak</t>
  </si>
  <si>
    <t>Standard Off-Peak</t>
  </si>
  <si>
    <t>Standard Super Off-Peak</t>
  </si>
  <si>
    <t>Shoulder Peak</t>
  </si>
  <si>
    <t>Shoulder Off-Peak</t>
  </si>
  <si>
    <t>Shoulder Super Off-Peak</t>
  </si>
  <si>
    <t>*** Rates in effect 4/1/26</t>
  </si>
  <si>
    <r>
      <rPr>
        <u/>
        <sz val="16"/>
        <color theme="1"/>
        <rFont val="Arial"/>
        <family val="2"/>
      </rPr>
      <t>Rate</t>
    </r>
    <r>
      <rPr>
        <sz val="16"/>
        <color theme="1"/>
        <rFont val="Arial"/>
        <family val="2"/>
      </rPr>
      <t>***</t>
    </r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</si>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</sst>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0.00"/>
    <numFmt numFmtId="165" formatCode="0.000"/>
  </numFmts>
  <fonts count="14">
    <font>
      <sz val="11"/>
      <color theme="1"/>
      <name val="Calibri"/>
      <family val="2"/>
      <scheme val="minor"/>
    </font>
    <font>
      <sz val="16"/>
      <color theme="1"/>
      <name val="Arial"/>
      <family val="2"/>
    </font>
    <font>
      <u/>
      <sz val="16"/>
      <color theme="1"/>
      <name val="Arial"/>
      <family val="2"/>
    </font>
    <font>
      <sz val="16"/>
      <color rgb="FFFF0000"/>
      <name val="Arial"/>
      <family val="2"/>
    </font>
    <font>
      <sz val="16"/>
      <color theme="8" tint="-0.249977111117893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3.5"/>
      <color theme="1"/>
      <name val="Calibri"/>
      <family val="2"/>
      <scheme val="minor"/>
    </font>
    <font>
      <sz val="8"/>
      <name val="Calibri"/>
      <family val="2"/>
      <scheme val="minor"/>
    </font>
    <font>
      <sz val="27"/>
      <color rgb="FF4A495C"/>
      <name val="Inter"/>
    </font>
    <font>
      <sz val="15"/>
      <color rgb="FF4A495C"/>
      <name val="Inter"/>
    </font>
    <font>
      <b/>
      <sz val="11"/>
      <color theme="1"/>
      <name val="Inherit"/>
    </font>
    <font>
      <sz val="11"/>
      <color theme="1"/>
      <name val="Inherit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9FAFB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9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13" fillId="0" borderId="0" applyNumberFormat="0" applyFill="0" applyBorder="0" applyAlignment="0" applyProtection="0"/>
  </cellStyleXfs>
  <cellXfs count="2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1" fillId="0" borderId="0" xfId="0" applyFont="1"/>
    <xf numFmtId="2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wrapText="1"/>
    </xf>
    <xf numFmtId="3" fontId="0" fillId="0" borderId="0" xfId="0" applyNumberFormat="1"/>
    <xf numFmtId="164" fontId="0" fillId="0" borderId="0" xfId="0" applyNumberFormat="1" applyAlignment="1">
      <alignment horizontal="center"/>
    </xf>
    <xf numFmtId="1" fontId="3" fillId="0" borderId="0" xfId="0" applyNumberFormat="1" applyFont="1" applyAlignment="1">
      <alignment horizontal="center" vertical="center"/>
    </xf>
    <xf numFmtId="9" fontId="0" fillId="0" borderId="0" xfId="1" applyFont="1"/>
    <xf numFmtId="44" fontId="0" fillId="0" borderId="0" xfId="2" applyFont="1"/>
    <xf numFmtId="0" fontId="0" fillId="0" borderId="0" xfId="0" applyAlignment="1">
      <alignment wrapText="1"/>
    </xf>
    <xf numFmtId="0" fontId="0" fillId="0" borderId="0" xfId="0" applyAlignment="1">
      <alignment horizontal="right" wrapText="1"/>
    </xf>
    <xf numFmtId="0" fontId="7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left" vertical="center" wrapText="1"/>
    </xf>
    <xf numFmtId="165" fontId="6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11" fillId="3" borderId="0" xfId="0" applyFont="1" applyFill="1" applyAlignment="1">
      <alignment horizontal="center" vertical="center" wrapText="1"/>
    </xf>
    <xf numFmtId="0" fontId="12" fillId="2" borderId="0" xfId="0" applyFont="1" applyFill="1" applyAlignment="1">
      <alignment vertical="center" wrapText="1"/>
    </xf>
    <xf numFmtId="3" fontId="12" fillId="2" borderId="0" xfId="0" applyNumberFormat="1" applyFont="1" applyFill="1" applyAlignment="1">
      <alignment vertical="center" wrapText="1"/>
    </xf>
    <xf numFmtId="0" fontId="13" fillId="0" borderId="0" xfId="3"/>
    <xf numFmtId="0" fontId="6" fillId="0" borderId="0" xfId="0" applyFont="1" applyAlignment="1">
      <alignment horizontal="left"/>
    </xf>
    <xf numFmtId="0" fontId="11" fillId="3" borderId="0" xfId="0" applyFont="1" applyFill="1" applyAlignment="1">
      <alignment horizontal="right" vertical="center" wrapText="1"/>
    </xf>
  </cellXfs>
  <cellStyles count="4">
    <cellStyle name="Currency" xfId="2" builtinId="4"/>
    <cellStyle name="Hyperlink" xfId="3" builtinId="8"/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B2DE82"/>
      <color rgb="FF64C833"/>
      <color rgb="FFFFCC00"/>
      <color rgb="FFFF0101"/>
      <color rgb="FFFF6D6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</xdr:rowOff>
    </xdr:from>
    <xdr:to>
      <xdr:col>3</xdr:col>
      <xdr:colOff>571500</xdr:colOff>
      <xdr:row>5</xdr:row>
      <xdr:rowOff>114979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"/>
          <a:ext cx="6419850" cy="10643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2" displayName="Table2" ref="A3:B9" totalsRowShown="0">
  <autoFilter ref="A3:B9" xr:uid="{00000000-0009-0000-0100-000002000000}"/>
  <tableColumns count="2">
    <tableColumn id="1" xr3:uid="{00000000-0010-0000-0100-000001000000}" name="Column1"/>
    <tableColumn id="2" xr3:uid="{00000000-0010-0000-0100-000002000000}" name="Column2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s://caredge.com/guides/electric-vehicle-market-share-and-sale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9:C23"/>
  <sheetViews>
    <sheetView tabSelected="1" topLeftCell="A4" workbookViewId="0">
      <selection activeCell="K12" sqref="K12"/>
    </sheetView>
  </sheetViews>
  <sheetFormatPr defaultRowHeight="15"/>
  <cols>
    <col min="1" max="1" width="17.42578125" customWidth="1"/>
    <col min="2" max="2" width="54.7109375" customWidth="1"/>
    <col min="3" max="3" width="15.5703125" customWidth="1"/>
  </cols>
  <sheetData>
    <row r="9" spans="2:3" ht="20.25">
      <c r="B9" s="1" t="s">
        <v>4</v>
      </c>
      <c r="C9" s="2" t="s">
        <v>0</v>
      </c>
    </row>
    <row r="10" spans="2:3" ht="20.25">
      <c r="B10" s="3" t="s">
        <v>81</v>
      </c>
      <c r="C10" s="4">
        <f>VLOOKUP(B10,inputs!D6:E37,2,FALSE)</f>
        <v>0.315</v>
      </c>
    </row>
    <row r="11" spans="2:3" ht="20.25">
      <c r="B11" s="3"/>
      <c r="C11" s="5"/>
    </row>
    <row r="12" spans="2:3" ht="20.25">
      <c r="B12" s="3" t="s">
        <v>93</v>
      </c>
      <c r="C12" s="2" t="s">
        <v>5</v>
      </c>
    </row>
    <row r="13" spans="2:3" ht="20.25">
      <c r="B13" s="3" t="s">
        <v>88</v>
      </c>
      <c r="C13" s="5">
        <f>VLOOKUP(B13,Table2[],2,FALSE)</f>
        <v>0.20116999999999999</v>
      </c>
    </row>
    <row r="14" spans="2:3" ht="20.25">
      <c r="B14" s="3"/>
      <c r="C14" s="3"/>
    </row>
    <row r="15" spans="2:3" ht="68.25" customHeight="1">
      <c r="B15" s="7" t="s">
        <v>6</v>
      </c>
      <c r="C15" s="6">
        <f>C10*C13*inputs!B11</f>
        <v>1.7046139949999999</v>
      </c>
    </row>
    <row r="16" spans="2:3" ht="34.5" customHeight="1">
      <c r="B16" s="7" t="s">
        <v>11</v>
      </c>
      <c r="C16" s="10">
        <f>C21/(C10*C13)</f>
        <v>51.287271051649441</v>
      </c>
    </row>
    <row r="19" spans="2:3">
      <c r="B19" t="s">
        <v>92</v>
      </c>
    </row>
    <row r="21" spans="2:3">
      <c r="B21" t="s">
        <v>10</v>
      </c>
      <c r="C21" s="9">
        <v>3.25</v>
      </c>
    </row>
    <row r="23" spans="2:3">
      <c r="C23" t="s">
        <v>94</v>
      </c>
    </row>
  </sheetData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0000000}">
          <x14:formula1>
            <xm:f>inputs!$A$4:$A$9</xm:f>
          </x14:formula1>
          <xm:sqref>B13</xm:sqref>
        </x14:dataValidation>
        <x14:dataValidation type="list" showErrorMessage="1" xr:uid="{00000000-0002-0000-0000-000001000000}">
          <x14:formula1>
            <xm:f>inputs!$D$6:$D$37</xm:f>
          </x14:formula1>
          <xm:sqref>B10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F58"/>
  <sheetViews>
    <sheetView workbookViewId="0">
      <selection activeCell="E6" sqref="E6"/>
    </sheetView>
  </sheetViews>
  <sheetFormatPr defaultRowHeight="15.75" customHeight="1"/>
  <cols>
    <col min="1" max="1" width="23.140625" customWidth="1"/>
    <col min="2" max="2" width="10.7109375" customWidth="1"/>
    <col min="4" max="4" width="46.28515625" bestFit="1" customWidth="1"/>
    <col min="5" max="5" width="17.42578125" customWidth="1"/>
  </cols>
  <sheetData>
    <row r="3" spans="1:5" ht="15.75" customHeight="1">
      <c r="A3" t="s">
        <v>1</v>
      </c>
      <c r="B3" t="s">
        <v>2</v>
      </c>
      <c r="D3" s="15" t="s">
        <v>12</v>
      </c>
    </row>
    <row r="4" spans="1:5" ht="15.75" customHeight="1">
      <c r="A4" t="s">
        <v>86</v>
      </c>
      <c r="B4">
        <v>0.30314999999999998</v>
      </c>
    </row>
    <row r="5" spans="1:5" ht="15.75" customHeight="1">
      <c r="A5" t="s">
        <v>87</v>
      </c>
      <c r="B5">
        <v>0.20432</v>
      </c>
      <c r="D5" s="18" t="s">
        <v>13</v>
      </c>
      <c r="E5" s="16" t="s">
        <v>76</v>
      </c>
    </row>
    <row r="6" spans="1:5" ht="15.75" customHeight="1">
      <c r="A6" t="s">
        <v>88</v>
      </c>
      <c r="B6">
        <v>0.20116999999999999</v>
      </c>
      <c r="D6" s="17" t="s">
        <v>7</v>
      </c>
      <c r="E6" s="19">
        <f>'EV Sales'!S26</f>
        <v>0.30512100941905357</v>
      </c>
    </row>
    <row r="7" spans="1:5" ht="15.75" customHeight="1">
      <c r="A7" t="s">
        <v>89</v>
      </c>
      <c r="B7">
        <v>0.25379000000000002</v>
      </c>
      <c r="D7" s="17" t="s">
        <v>22</v>
      </c>
      <c r="E7" s="19">
        <v>0.251</v>
      </c>
    </row>
    <row r="8" spans="1:5" ht="15.75" customHeight="1">
      <c r="A8" t="s">
        <v>90</v>
      </c>
      <c r="B8">
        <v>0.20230000000000001</v>
      </c>
      <c r="D8" s="18" t="s">
        <v>26</v>
      </c>
      <c r="E8" s="19">
        <v>0.249</v>
      </c>
    </row>
    <row r="9" spans="1:5" ht="15.75" customHeight="1">
      <c r="A9" t="s">
        <v>91</v>
      </c>
      <c r="B9">
        <v>0.19644</v>
      </c>
      <c r="D9" s="18" t="s">
        <v>31</v>
      </c>
      <c r="E9" s="19">
        <v>0.3</v>
      </c>
    </row>
    <row r="10" spans="1:5" ht="15.75" customHeight="1">
      <c r="D10" s="17" t="s">
        <v>8</v>
      </c>
      <c r="E10" s="19">
        <v>0.251</v>
      </c>
    </row>
    <row r="11" spans="1:5" ht="15.75" customHeight="1">
      <c r="A11" t="s">
        <v>85</v>
      </c>
      <c r="B11">
        <v>26.9</v>
      </c>
      <c r="D11" s="18" t="s">
        <v>77</v>
      </c>
      <c r="E11" s="19">
        <v>0.31</v>
      </c>
    </row>
    <row r="12" spans="1:5" ht="15.75" customHeight="1">
      <c r="D12" s="17" t="s">
        <v>78</v>
      </c>
      <c r="E12" s="19">
        <v>0.33</v>
      </c>
    </row>
    <row r="13" spans="1:5" ht="15.75" customHeight="1">
      <c r="D13" s="17" t="s">
        <v>79</v>
      </c>
      <c r="E13" s="19">
        <v>0.37</v>
      </c>
    </row>
    <row r="14" spans="1:5" ht="15.75" customHeight="1">
      <c r="D14" s="17" t="s">
        <v>80</v>
      </c>
      <c r="E14" s="19">
        <v>0.39</v>
      </c>
    </row>
    <row r="15" spans="1:5" ht="15.75" customHeight="1">
      <c r="D15" s="17" t="s">
        <v>16</v>
      </c>
      <c r="E15" s="19">
        <v>0.251</v>
      </c>
    </row>
    <row r="16" spans="1:5" ht="15.75" customHeight="1">
      <c r="D16" s="18" t="s">
        <v>24</v>
      </c>
      <c r="E16" s="19">
        <v>0.23799999999999999</v>
      </c>
    </row>
    <row r="17" spans="4:5" ht="15.75" customHeight="1">
      <c r="D17" s="17" t="s">
        <v>83</v>
      </c>
      <c r="E17" s="19">
        <v>0.44</v>
      </c>
    </row>
    <row r="18" spans="4:5" ht="15.75" customHeight="1">
      <c r="D18" s="17" t="s">
        <v>84</v>
      </c>
      <c r="E18" s="19">
        <v>0.38</v>
      </c>
    </row>
    <row r="19" spans="4:5" ht="15.75" customHeight="1">
      <c r="D19" s="18" t="s">
        <v>21</v>
      </c>
      <c r="E19" s="19">
        <v>0.3</v>
      </c>
    </row>
    <row r="20" spans="4:5" ht="15.75" customHeight="1">
      <c r="D20" s="17" t="s">
        <v>21</v>
      </c>
      <c r="E20" s="19">
        <v>0.32200000000000001</v>
      </c>
    </row>
    <row r="21" spans="4:5" ht="15.75" customHeight="1">
      <c r="D21" s="17" t="s">
        <v>20</v>
      </c>
      <c r="E21" s="19">
        <v>0.27</v>
      </c>
    </row>
    <row r="22" spans="4:5" ht="15.75" customHeight="1">
      <c r="D22" s="18" t="s">
        <v>27</v>
      </c>
      <c r="E22" s="19">
        <v>0.27</v>
      </c>
    </row>
    <row r="23" spans="4:5" ht="15.75" customHeight="1">
      <c r="D23" s="18" t="s">
        <v>25</v>
      </c>
      <c r="E23" s="19">
        <v>0.246</v>
      </c>
    </row>
    <row r="24" spans="4:5" ht="15.75" customHeight="1">
      <c r="D24" s="18" t="s">
        <v>28</v>
      </c>
      <c r="E24" s="19">
        <v>0.44</v>
      </c>
    </row>
    <row r="25" spans="4:5" ht="15.75" customHeight="1">
      <c r="D25" s="17" t="s">
        <v>3</v>
      </c>
      <c r="E25" s="19">
        <v>0.30199999999999999</v>
      </c>
    </row>
    <row r="26" spans="4:5" ht="15.75" customHeight="1">
      <c r="D26" s="17" t="s">
        <v>18</v>
      </c>
      <c r="E26" s="19">
        <v>0.33</v>
      </c>
    </row>
    <row r="27" spans="4:5" ht="15.75" customHeight="1">
      <c r="D27" s="18" t="s">
        <v>32</v>
      </c>
      <c r="E27" s="19">
        <v>0.33</v>
      </c>
    </row>
    <row r="28" spans="4:5" ht="15.75" customHeight="1">
      <c r="D28" s="17" t="s">
        <v>23</v>
      </c>
      <c r="E28" s="19">
        <v>0.308</v>
      </c>
    </row>
    <row r="29" spans="4:5" ht="15.75" customHeight="1">
      <c r="D29" s="17" t="s">
        <v>17</v>
      </c>
      <c r="E29" s="19">
        <v>0.28000000000000003</v>
      </c>
    </row>
    <row r="30" spans="4:5" ht="15.75" customHeight="1">
      <c r="D30" s="26" t="s">
        <v>30</v>
      </c>
      <c r="E30" s="19">
        <v>0.23100000000000001</v>
      </c>
    </row>
    <row r="31" spans="4:5" ht="15.75" customHeight="1">
      <c r="D31" s="26" t="s">
        <v>29</v>
      </c>
      <c r="E31" s="19">
        <v>0.221</v>
      </c>
    </row>
    <row r="32" spans="4:5" ht="15.75" customHeight="1">
      <c r="D32" s="17" t="s">
        <v>82</v>
      </c>
      <c r="E32" s="19">
        <v>0.33</v>
      </c>
    </row>
    <row r="33" spans="1:6" ht="15.75" customHeight="1">
      <c r="D33" s="17" t="s">
        <v>19</v>
      </c>
      <c r="E33" s="19">
        <v>0.36</v>
      </c>
    </row>
    <row r="34" spans="1:6" ht="15.75" customHeight="1">
      <c r="D34" s="17" t="s">
        <v>9</v>
      </c>
      <c r="E34" s="19">
        <v>0.28000000000000003</v>
      </c>
      <c r="F34" s="13"/>
    </row>
    <row r="35" spans="1:6" ht="15.75" customHeight="1">
      <c r="D35" s="17" t="s">
        <v>81</v>
      </c>
      <c r="E35" s="19">
        <v>0.315</v>
      </c>
    </row>
    <row r="36" spans="1:6" ht="15.75" customHeight="1">
      <c r="D36" s="17" t="s">
        <v>14</v>
      </c>
      <c r="E36" s="19">
        <v>0.31</v>
      </c>
    </row>
    <row r="37" spans="1:6" ht="15.75" customHeight="1">
      <c r="D37" s="17" t="s">
        <v>15</v>
      </c>
      <c r="E37" s="19">
        <v>0.35399999999999998</v>
      </c>
    </row>
    <row r="38" spans="1:6" ht="15.75" customHeight="1">
      <c r="D38" s="17"/>
      <c r="E38" s="19"/>
    </row>
    <row r="39" spans="1:6" ht="15.75" customHeight="1">
      <c r="D39" s="17"/>
      <c r="E39" s="19"/>
    </row>
    <row r="41" spans="1:6" ht="15.75" customHeight="1">
      <c r="A41" s="14"/>
      <c r="B41" s="14"/>
      <c r="C41" s="14"/>
    </row>
    <row r="42" spans="1:6" ht="15.75" customHeight="1">
      <c r="A42" s="12"/>
      <c r="B42" s="12"/>
      <c r="C42" s="12"/>
    </row>
    <row r="43" spans="1:6" ht="15.75" customHeight="1">
      <c r="A43" s="12"/>
      <c r="B43" s="12"/>
      <c r="C43" s="12"/>
    </row>
    <row r="44" spans="1:6" ht="15.75" customHeight="1">
      <c r="A44" s="12"/>
      <c r="B44" s="12"/>
      <c r="C44" s="12"/>
    </row>
    <row r="45" spans="1:6" ht="15.75" customHeight="1">
      <c r="A45" s="12"/>
      <c r="B45" s="12"/>
      <c r="C45" s="12"/>
    </row>
    <row r="46" spans="1:6" ht="15.75" customHeight="1">
      <c r="A46" s="12"/>
      <c r="B46" s="12"/>
      <c r="C46" s="12"/>
    </row>
    <row r="47" spans="1:6" ht="15.75" customHeight="1">
      <c r="A47" s="12"/>
      <c r="B47" s="12"/>
      <c r="C47" s="12"/>
    </row>
    <row r="48" spans="1:6" ht="15.75" customHeight="1">
      <c r="A48" s="12"/>
      <c r="B48" s="12"/>
      <c r="C48" s="12"/>
    </row>
    <row r="49" spans="1:5" ht="15.75" customHeight="1">
      <c r="A49" s="12"/>
      <c r="B49" s="12"/>
      <c r="C49" s="12"/>
    </row>
    <row r="50" spans="1:5" ht="15.75" customHeight="1">
      <c r="A50" s="12"/>
      <c r="B50" s="12"/>
      <c r="C50" s="12"/>
    </row>
    <row r="51" spans="1:5" ht="15.75" customHeight="1">
      <c r="A51" s="12"/>
      <c r="B51" s="12"/>
      <c r="C51" s="12"/>
    </row>
    <row r="52" spans="1:5" ht="15.75" customHeight="1">
      <c r="A52" s="12"/>
      <c r="B52" s="12"/>
      <c r="C52" s="12"/>
    </row>
    <row r="53" spans="1:5" ht="15.75" customHeight="1">
      <c r="A53" s="12"/>
      <c r="B53" s="12"/>
      <c r="C53" s="12"/>
      <c r="D53" s="13"/>
      <c r="E53" s="13"/>
    </row>
    <row r="54" spans="1:5" ht="15.75" customHeight="1">
      <c r="A54" s="12"/>
      <c r="B54" s="12"/>
      <c r="C54" s="12"/>
    </row>
    <row r="55" spans="1:5" ht="15.75" customHeight="1">
      <c r="A55" s="12"/>
      <c r="B55" s="12"/>
      <c r="C55" s="12"/>
    </row>
    <row r="56" spans="1:5" ht="15.75" customHeight="1">
      <c r="A56" s="12"/>
      <c r="B56" s="12"/>
      <c r="C56" s="12"/>
    </row>
    <row r="57" spans="1:5" ht="15.75" customHeight="1">
      <c r="A57" s="12"/>
      <c r="B57" s="12"/>
      <c r="C57" s="12"/>
    </row>
    <row r="58" spans="1:5" ht="15.75" customHeight="1">
      <c r="A58" s="12"/>
      <c r="B58" s="12"/>
      <c r="C58" s="12"/>
    </row>
  </sheetData>
  <sortState xmlns:xlrd2="http://schemas.microsoft.com/office/spreadsheetml/2017/richdata2" ref="D6:E37">
    <sortCondition ref="D7:D37"/>
  </sortState>
  <phoneticPr fontId="8" type="noConversion"/>
  <pageMargins left="0.7" right="0.7" top="0.75" bottom="0.75" header="0.3" footer="0.3"/>
  <pageSetup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BD7B46-A9ED-47D7-9C3E-4639221DAF11}">
  <sheetPr codeName="Sheet1"/>
  <dimension ref="A1:S26"/>
  <sheetViews>
    <sheetView workbookViewId="0">
      <selection activeCell="S10" sqref="S10"/>
    </sheetView>
  </sheetViews>
  <sheetFormatPr defaultRowHeight="15.75" customHeight="1"/>
  <cols>
    <col min="2" max="2" width="81" customWidth="1"/>
  </cols>
  <sheetData>
    <row r="1" spans="1:19" ht="15.75" customHeight="1">
      <c r="A1" s="25" t="s">
        <v>73</v>
      </c>
    </row>
    <row r="2" spans="1:19" ht="30.75" customHeight="1">
      <c r="B2" s="20" t="s">
        <v>33</v>
      </c>
    </row>
    <row r="3" spans="1:19" ht="39" customHeight="1">
      <c r="B3" s="21" t="s">
        <v>34</v>
      </c>
    </row>
    <row r="4" spans="1:19" ht="15.75" customHeight="1">
      <c r="B4" s="27" t="s">
        <v>35</v>
      </c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</row>
    <row r="5" spans="1:19" ht="15.75" customHeight="1"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</row>
    <row r="6" spans="1:19" ht="30" customHeight="1">
      <c r="B6" s="22" t="s">
        <v>36</v>
      </c>
      <c r="C6" s="22" t="s">
        <v>37</v>
      </c>
      <c r="D6" s="22" t="s">
        <v>38</v>
      </c>
      <c r="E6" s="22" t="s">
        <v>39</v>
      </c>
      <c r="F6" s="22" t="s">
        <v>40</v>
      </c>
      <c r="G6" s="22" t="s">
        <v>41</v>
      </c>
      <c r="H6" s="22" t="s">
        <v>42</v>
      </c>
      <c r="I6" s="22" t="s">
        <v>43</v>
      </c>
      <c r="J6" s="22" t="s">
        <v>44</v>
      </c>
      <c r="K6" s="22" t="s">
        <v>45</v>
      </c>
      <c r="L6" s="22" t="s">
        <v>46</v>
      </c>
      <c r="M6" s="22" t="s">
        <v>47</v>
      </c>
      <c r="N6" s="22" t="s">
        <v>48</v>
      </c>
      <c r="O6" s="22" t="s">
        <v>49</v>
      </c>
      <c r="P6" s="22" t="s">
        <v>50</v>
      </c>
      <c r="Q6" s="22" t="s">
        <v>74</v>
      </c>
      <c r="R6" s="22" t="s">
        <v>75</v>
      </c>
      <c r="S6" s="22" t="s">
        <v>0</v>
      </c>
    </row>
    <row r="7" spans="1:19" ht="15.75" customHeight="1">
      <c r="B7" s="23" t="s">
        <v>51</v>
      </c>
      <c r="C7" s="24">
        <v>129743</v>
      </c>
      <c r="D7" s="24">
        <v>130047</v>
      </c>
      <c r="E7" s="24">
        <v>114000</v>
      </c>
      <c r="F7" s="24">
        <v>131574</v>
      </c>
      <c r="G7" s="24">
        <v>161630</v>
      </c>
      <c r="H7" s="24">
        <v>175262</v>
      </c>
      <c r="I7" s="24">
        <v>156621</v>
      </c>
      <c r="J7" s="24">
        <v>161375</v>
      </c>
      <c r="K7" s="24">
        <v>140187</v>
      </c>
      <c r="L7" s="24">
        <v>164264</v>
      </c>
      <c r="M7" s="24">
        <v>166923</v>
      </c>
      <c r="N7" s="24">
        <v>154900</v>
      </c>
      <c r="O7" s="24">
        <v>128100</v>
      </c>
      <c r="P7" s="24">
        <v>143535</v>
      </c>
      <c r="Q7" s="8">
        <f>SUM(M7:P7)</f>
        <v>593458</v>
      </c>
      <c r="R7" s="11">
        <f>Q7/Q$26</f>
        <v>0.45571601239082393</v>
      </c>
      <c r="S7">
        <f>AVERAGE(inputs!E25:E26)</f>
        <v>0.316</v>
      </c>
    </row>
    <row r="8" spans="1:19" ht="15.75" customHeight="1">
      <c r="B8" s="23" t="s">
        <v>52</v>
      </c>
      <c r="C8" s="24">
        <v>6734</v>
      </c>
      <c r="D8" s="24">
        <v>15273</v>
      </c>
      <c r="E8" s="24">
        <v>18257</v>
      </c>
      <c r="F8" s="24">
        <v>20339</v>
      </c>
      <c r="G8" s="24">
        <v>10866</v>
      </c>
      <c r="H8" s="24">
        <v>14843</v>
      </c>
      <c r="I8" s="24">
        <v>20962</v>
      </c>
      <c r="J8" s="24">
        <v>25937</v>
      </c>
      <c r="K8" s="24">
        <v>20223</v>
      </c>
      <c r="L8" s="24">
        <v>23957</v>
      </c>
      <c r="M8" s="24">
        <v>23509</v>
      </c>
      <c r="N8" s="24">
        <v>30176</v>
      </c>
      <c r="O8" s="24">
        <v>22550</v>
      </c>
      <c r="P8" s="24">
        <v>16438</v>
      </c>
      <c r="Q8" s="8">
        <f t="shared" ref="Q8:Q26" si="0">SUM(M8:P8)</f>
        <v>92673</v>
      </c>
      <c r="R8" s="11">
        <f t="shared" ref="R8:R26" si="1">Q8/Q$26</f>
        <v>7.1163536452950038E-2</v>
      </c>
      <c r="S8">
        <f>inputs!E12</f>
        <v>0.33</v>
      </c>
    </row>
    <row r="9" spans="1:19" ht="15.75" customHeight="1">
      <c r="B9" s="23" t="s">
        <v>53</v>
      </c>
      <c r="C9" s="23">
        <v>457</v>
      </c>
      <c r="D9" s="24">
        <v>7217</v>
      </c>
      <c r="E9" s="24">
        <v>15156</v>
      </c>
      <c r="F9" s="24">
        <v>16150</v>
      </c>
      <c r="G9" s="24">
        <v>20670</v>
      </c>
      <c r="H9" s="24">
        <v>15652</v>
      </c>
      <c r="I9" s="24">
        <v>20057</v>
      </c>
      <c r="J9" s="24">
        <v>19469</v>
      </c>
      <c r="K9" s="24">
        <v>16169</v>
      </c>
      <c r="L9" s="24">
        <v>21930</v>
      </c>
      <c r="M9" s="24">
        <v>32095</v>
      </c>
      <c r="N9" s="24">
        <v>43982</v>
      </c>
      <c r="O9" s="24">
        <v>31887</v>
      </c>
      <c r="P9" s="24">
        <v>46280</v>
      </c>
      <c r="Q9" s="8">
        <f t="shared" si="0"/>
        <v>154244</v>
      </c>
      <c r="R9" s="11">
        <f t="shared" si="1"/>
        <v>0.11844386732542192</v>
      </c>
      <c r="S9">
        <f>inputs!E11</f>
        <v>0.31</v>
      </c>
    </row>
    <row r="10" spans="1:19" ht="15.75" customHeight="1">
      <c r="B10" s="23" t="s">
        <v>54</v>
      </c>
      <c r="C10" s="23">
        <v>0</v>
      </c>
      <c r="D10" s="23">
        <v>0</v>
      </c>
      <c r="E10" s="23">
        <v>0</v>
      </c>
      <c r="F10" s="23">
        <v>0</v>
      </c>
      <c r="G10" s="23">
        <v>0</v>
      </c>
      <c r="H10" s="23">
        <v>0</v>
      </c>
      <c r="I10" s="23">
        <v>0</v>
      </c>
      <c r="J10" s="23">
        <v>0</v>
      </c>
      <c r="K10" s="23">
        <v>0</v>
      </c>
      <c r="L10" s="24">
        <v>1873</v>
      </c>
      <c r="M10" s="24">
        <v>15291</v>
      </c>
      <c r="N10" s="24">
        <v>18838</v>
      </c>
      <c r="O10" s="24">
        <v>14374</v>
      </c>
      <c r="P10" s="24">
        <v>12278</v>
      </c>
      <c r="Q10" s="8">
        <f t="shared" si="0"/>
        <v>60781</v>
      </c>
      <c r="R10" s="11">
        <f t="shared" si="1"/>
        <v>4.6673690386053721E-2</v>
      </c>
      <c r="S10">
        <f>AVERAGE(inputs!E13:E14)</f>
        <v>0.38</v>
      </c>
    </row>
    <row r="11" spans="1:19" ht="15.75" customHeight="1">
      <c r="B11" s="23" t="s">
        <v>55</v>
      </c>
      <c r="C11" s="24">
        <v>4371</v>
      </c>
      <c r="D11" s="24">
        <v>3251</v>
      </c>
      <c r="E11" s="24">
        <v>1276</v>
      </c>
      <c r="F11" s="24">
        <v>3308</v>
      </c>
      <c r="G11" s="24">
        <v>5214</v>
      </c>
      <c r="H11" s="24">
        <v>4215</v>
      </c>
      <c r="I11" s="24">
        <v>6074</v>
      </c>
      <c r="J11" s="24">
        <v>5113</v>
      </c>
      <c r="K11" s="24">
        <v>5284</v>
      </c>
      <c r="L11" s="24">
        <v>7128</v>
      </c>
      <c r="M11" s="24">
        <v>10066</v>
      </c>
      <c r="N11" s="24">
        <v>8546</v>
      </c>
      <c r="O11" s="24">
        <v>6471</v>
      </c>
      <c r="P11" s="24">
        <v>9073</v>
      </c>
      <c r="Q11" s="8">
        <f t="shared" si="0"/>
        <v>34156</v>
      </c>
      <c r="R11" s="11">
        <f t="shared" si="1"/>
        <v>2.6228370195061794E-2</v>
      </c>
      <c r="S11">
        <f>inputs!E23</f>
        <v>0.246</v>
      </c>
    </row>
    <row r="12" spans="1:19" ht="15.75" customHeight="1">
      <c r="B12" s="23" t="s">
        <v>56</v>
      </c>
      <c r="C12" s="24">
        <v>7932</v>
      </c>
      <c r="D12" s="24">
        <v>8961</v>
      </c>
      <c r="E12" s="24">
        <v>11893</v>
      </c>
      <c r="F12" s="24">
        <v>15193</v>
      </c>
      <c r="G12" s="24">
        <v>15723</v>
      </c>
      <c r="H12" s="24">
        <v>13977</v>
      </c>
      <c r="I12" s="24">
        <v>20295</v>
      </c>
      <c r="J12" s="24">
        <v>20403</v>
      </c>
      <c r="K12" s="24">
        <v>13806</v>
      </c>
      <c r="L12" s="24">
        <v>11904</v>
      </c>
      <c r="M12" s="24">
        <v>11900</v>
      </c>
      <c r="N12" s="24">
        <v>9755</v>
      </c>
      <c r="O12" s="24">
        <v>19827</v>
      </c>
      <c r="P12" s="24">
        <v>11043</v>
      </c>
      <c r="Q12" s="8">
        <f t="shared" si="0"/>
        <v>52525</v>
      </c>
      <c r="R12" s="11">
        <f t="shared" si="1"/>
        <v>4.0333913353308957E-2</v>
      </c>
      <c r="S12">
        <f>AVERAGE(inputs!E32:E33)</f>
        <v>0.34499999999999997</v>
      </c>
    </row>
    <row r="13" spans="1:19" ht="15.75" customHeight="1">
      <c r="B13" s="23" t="s">
        <v>57</v>
      </c>
      <c r="C13" s="24">
        <v>15480</v>
      </c>
      <c r="D13" s="24">
        <v>17979</v>
      </c>
      <c r="E13" s="24">
        <v>9796</v>
      </c>
      <c r="F13" s="24">
        <v>9641</v>
      </c>
      <c r="G13" s="24">
        <v>14346</v>
      </c>
      <c r="H13" s="24">
        <v>21696</v>
      </c>
      <c r="I13" s="24">
        <v>30757</v>
      </c>
      <c r="J13" s="24">
        <v>25447</v>
      </c>
      <c r="K13" s="24">
        <v>22936</v>
      </c>
      <c r="L13" s="24">
        <v>37044</v>
      </c>
      <c r="M13" s="24">
        <v>29609</v>
      </c>
      <c r="N13" s="24">
        <v>39649</v>
      </c>
      <c r="O13" s="24">
        <v>22995</v>
      </c>
      <c r="P13" s="24">
        <v>21493</v>
      </c>
      <c r="Q13" s="8">
        <f t="shared" si="0"/>
        <v>113746</v>
      </c>
      <c r="R13" s="11">
        <f t="shared" si="1"/>
        <v>8.7345479453317096E-2</v>
      </c>
      <c r="S13">
        <f>AVERAGE(inputs!E15:E16)</f>
        <v>0.2445</v>
      </c>
    </row>
    <row r="14" spans="1:19" ht="15.75" customHeight="1">
      <c r="B14" s="23" t="s">
        <v>58</v>
      </c>
      <c r="C14" s="23">
        <v>0</v>
      </c>
      <c r="D14" s="23">
        <v>0</v>
      </c>
      <c r="E14" s="23">
        <v>0</v>
      </c>
      <c r="F14" s="23">
        <v>919</v>
      </c>
      <c r="G14" s="24">
        <v>1359</v>
      </c>
      <c r="H14" s="24">
        <v>1613</v>
      </c>
      <c r="I14" s="24">
        <v>2791</v>
      </c>
      <c r="J14" s="24">
        <v>3109</v>
      </c>
      <c r="K14" s="24">
        <v>1147</v>
      </c>
      <c r="L14" s="24">
        <v>4238</v>
      </c>
      <c r="M14" s="24">
        <v>3752</v>
      </c>
      <c r="N14" s="24">
        <v>3310</v>
      </c>
      <c r="O14" s="24">
        <v>3131</v>
      </c>
      <c r="P14" s="24">
        <v>3370</v>
      </c>
      <c r="Q14" s="8">
        <f t="shared" si="0"/>
        <v>13563</v>
      </c>
      <c r="R14" s="11">
        <f t="shared" si="1"/>
        <v>1.0415018882645014E-2</v>
      </c>
      <c r="S14">
        <f>inputs!E30</f>
        <v>0.23100000000000001</v>
      </c>
    </row>
    <row r="15" spans="1:19" ht="15.75" customHeight="1">
      <c r="B15" s="23" t="s">
        <v>59</v>
      </c>
      <c r="C15" s="23">
        <v>0</v>
      </c>
      <c r="D15" s="23">
        <v>0</v>
      </c>
      <c r="E15" s="23">
        <v>240</v>
      </c>
      <c r="F15" s="23">
        <v>985</v>
      </c>
      <c r="G15" s="24">
        <v>1840</v>
      </c>
      <c r="H15" s="24">
        <v>2893</v>
      </c>
      <c r="I15" s="24">
        <v>4221</v>
      </c>
      <c r="J15" s="24">
        <v>5718</v>
      </c>
      <c r="K15" s="24">
        <v>3500</v>
      </c>
      <c r="L15" s="24">
        <v>11607</v>
      </c>
      <c r="M15" s="24">
        <v>6851</v>
      </c>
      <c r="N15" s="24">
        <v>6309</v>
      </c>
      <c r="O15" s="24">
        <v>7064</v>
      </c>
      <c r="P15" s="24">
        <v>5964</v>
      </c>
      <c r="Q15" s="8">
        <f t="shared" si="0"/>
        <v>26188</v>
      </c>
      <c r="R15" s="11">
        <f t="shared" si="1"/>
        <v>2.0109748175087195E-2</v>
      </c>
      <c r="S15">
        <f>AVERAGE(inputs!E30:E31)</f>
        <v>0.22600000000000001</v>
      </c>
    </row>
    <row r="16" spans="1:19" ht="15.75" customHeight="1">
      <c r="B16" s="23" t="s">
        <v>60</v>
      </c>
      <c r="C16" s="24">
        <v>2091</v>
      </c>
      <c r="D16" s="24">
        <v>1959</v>
      </c>
      <c r="E16" s="24">
        <v>2717</v>
      </c>
      <c r="F16" s="24">
        <v>5656</v>
      </c>
      <c r="G16" s="24">
        <v>5053</v>
      </c>
      <c r="H16" s="24">
        <v>9029</v>
      </c>
      <c r="I16" s="24">
        <v>10423</v>
      </c>
      <c r="J16" s="24">
        <v>10767</v>
      </c>
      <c r="K16" s="24">
        <v>12250</v>
      </c>
      <c r="L16" s="24">
        <v>9270</v>
      </c>
      <c r="M16" s="24">
        <v>9447</v>
      </c>
      <c r="N16" s="24">
        <v>3763</v>
      </c>
      <c r="O16" s="24">
        <v>3472</v>
      </c>
      <c r="P16" s="24">
        <v>4611</v>
      </c>
      <c r="Q16" s="8">
        <f t="shared" si="0"/>
        <v>21293</v>
      </c>
      <c r="R16" s="11">
        <f t="shared" si="1"/>
        <v>1.6350880857344267E-2</v>
      </c>
      <c r="S16">
        <f>inputs!E22</f>
        <v>0.27</v>
      </c>
    </row>
    <row r="17" spans="2:19" ht="15.75" customHeight="1">
      <c r="B17" s="23" t="s">
        <v>61</v>
      </c>
      <c r="C17" s="23">
        <v>0</v>
      </c>
      <c r="D17" s="23">
        <v>0</v>
      </c>
      <c r="E17" s="23">
        <v>0</v>
      </c>
      <c r="F17" s="23">
        <v>324</v>
      </c>
      <c r="G17" s="23">
        <v>15</v>
      </c>
      <c r="H17" s="23">
        <v>51</v>
      </c>
      <c r="I17" s="23">
        <v>34</v>
      </c>
      <c r="J17" s="23">
        <v>0</v>
      </c>
      <c r="K17" s="23">
        <v>0</v>
      </c>
      <c r="L17" s="23">
        <v>0</v>
      </c>
      <c r="M17" s="23">
        <v>0</v>
      </c>
      <c r="N17" s="23">
        <v>0</v>
      </c>
      <c r="O17" s="23">
        <v>0</v>
      </c>
      <c r="P17" s="23">
        <v>0</v>
      </c>
      <c r="Q17" s="8">
        <f t="shared" si="0"/>
        <v>0</v>
      </c>
      <c r="R17" s="11">
        <f t="shared" si="1"/>
        <v>0</v>
      </c>
    </row>
    <row r="18" spans="2:19" ht="15.75" customHeight="1">
      <c r="B18" s="23" t="s">
        <v>62</v>
      </c>
      <c r="C18" s="24">
        <v>1171</v>
      </c>
      <c r="D18" s="24">
        <v>1082</v>
      </c>
      <c r="E18" s="24">
        <v>4337</v>
      </c>
      <c r="F18" s="24">
        <v>7099</v>
      </c>
      <c r="G18" s="24">
        <v>6585</v>
      </c>
      <c r="H18" s="24">
        <v>11990</v>
      </c>
      <c r="I18" s="24">
        <v>13594</v>
      </c>
      <c r="J18" s="24">
        <v>15364</v>
      </c>
      <c r="K18" s="24">
        <v>11455</v>
      </c>
      <c r="L18" s="24">
        <v>14081</v>
      </c>
      <c r="M18" s="24">
        <v>13028</v>
      </c>
      <c r="N18" s="24">
        <v>13876</v>
      </c>
      <c r="O18" s="24">
        <v>14234</v>
      </c>
      <c r="P18" s="24">
        <v>11094</v>
      </c>
      <c r="Q18" s="8">
        <f t="shared" si="0"/>
        <v>52232</v>
      </c>
      <c r="R18" s="11">
        <f t="shared" si="1"/>
        <v>4.010891884378931E-2</v>
      </c>
      <c r="S18">
        <f>inputs!E8</f>
        <v>0.249</v>
      </c>
    </row>
    <row r="19" spans="2:19" ht="15.75" customHeight="1">
      <c r="B19" s="23" t="s">
        <v>63</v>
      </c>
      <c r="C19" s="23">
        <v>0</v>
      </c>
      <c r="D19" s="23">
        <v>114</v>
      </c>
      <c r="E19" s="23">
        <v>0</v>
      </c>
      <c r="F19" s="23">
        <v>298</v>
      </c>
      <c r="G19" s="23">
        <v>8</v>
      </c>
      <c r="H19" s="23">
        <v>80</v>
      </c>
      <c r="I19" s="23">
        <v>86</v>
      </c>
      <c r="J19" s="23">
        <v>78</v>
      </c>
      <c r="K19" s="23">
        <v>256</v>
      </c>
      <c r="L19" s="24">
        <v>1188</v>
      </c>
      <c r="M19" s="23">
        <v>779</v>
      </c>
      <c r="N19" s="23">
        <v>763</v>
      </c>
      <c r="O19" s="23">
        <v>381</v>
      </c>
      <c r="P19" s="23" t="s">
        <v>64</v>
      </c>
      <c r="Q19" s="8">
        <f t="shared" si="0"/>
        <v>1923</v>
      </c>
      <c r="R19" s="11">
        <f t="shared" si="1"/>
        <v>1.4766704498507973E-3</v>
      </c>
      <c r="S19">
        <f>inputs!E17</f>
        <v>0.44</v>
      </c>
    </row>
    <row r="20" spans="2:19" ht="15.75" customHeight="1">
      <c r="B20" s="23" t="s">
        <v>65</v>
      </c>
      <c r="C20" s="23">
        <v>0</v>
      </c>
      <c r="D20" s="23">
        <v>0</v>
      </c>
      <c r="E20" s="23">
        <v>0</v>
      </c>
      <c r="F20" s="23">
        <v>0</v>
      </c>
      <c r="G20" s="23">
        <v>0</v>
      </c>
      <c r="H20" s="23">
        <v>0</v>
      </c>
      <c r="I20" s="23">
        <v>0</v>
      </c>
      <c r="J20" s="23">
        <v>0</v>
      </c>
      <c r="K20" s="23">
        <v>0</v>
      </c>
      <c r="L20" s="23">
        <v>204</v>
      </c>
      <c r="M20" s="23">
        <v>235</v>
      </c>
      <c r="N20" s="23">
        <v>531</v>
      </c>
      <c r="O20" s="24">
        <v>4990</v>
      </c>
      <c r="P20" s="24">
        <v>2352</v>
      </c>
      <c r="Q20" s="8">
        <f t="shared" si="0"/>
        <v>8108</v>
      </c>
      <c r="R20" s="11">
        <f t="shared" si="1"/>
        <v>6.2261279289600952E-3</v>
      </c>
      <c r="S20">
        <f>inputs!E18</f>
        <v>0.38</v>
      </c>
    </row>
    <row r="21" spans="2:19" ht="15.75" customHeight="1">
      <c r="B21" s="23" t="s">
        <v>66</v>
      </c>
      <c r="C21" s="24">
        <v>3092</v>
      </c>
      <c r="D21" s="24">
        <v>4518</v>
      </c>
      <c r="E21" s="24">
        <v>3510</v>
      </c>
      <c r="F21" s="24">
        <v>5616</v>
      </c>
      <c r="G21" s="24">
        <v>5228</v>
      </c>
      <c r="H21" s="24">
        <v>7608</v>
      </c>
      <c r="I21" s="24">
        <v>7797</v>
      </c>
      <c r="J21" s="24">
        <v>6531</v>
      </c>
      <c r="K21" s="24">
        <v>3279</v>
      </c>
      <c r="L21" s="24">
        <v>2285</v>
      </c>
      <c r="M21" s="24">
        <v>3913</v>
      </c>
      <c r="N21" s="24">
        <v>3028</v>
      </c>
      <c r="O21" s="24">
        <v>2718</v>
      </c>
      <c r="P21" s="24">
        <v>2898</v>
      </c>
      <c r="Q21" s="8">
        <f t="shared" si="0"/>
        <v>12557</v>
      </c>
      <c r="R21" s="11">
        <f t="shared" si="1"/>
        <v>9.6425121366492256E-3</v>
      </c>
      <c r="S21">
        <f>inputs!E26</f>
        <v>0.33</v>
      </c>
    </row>
    <row r="22" spans="2:19" ht="15.75" customHeight="1">
      <c r="B22" s="23" t="s">
        <v>67</v>
      </c>
      <c r="C22" s="24">
        <v>1227</v>
      </c>
      <c r="D22" s="24">
        <v>4467</v>
      </c>
      <c r="E22" s="24">
        <v>6584</v>
      </c>
      <c r="F22" s="24">
        <v>8054</v>
      </c>
      <c r="G22" s="24">
        <v>7946</v>
      </c>
      <c r="H22" s="24">
        <v>12640</v>
      </c>
      <c r="I22" s="24">
        <v>15564</v>
      </c>
      <c r="J22" s="24">
        <v>13553</v>
      </c>
      <c r="K22" s="24">
        <v>13588</v>
      </c>
      <c r="L22" s="24">
        <v>13790</v>
      </c>
      <c r="M22" s="24">
        <v>10018</v>
      </c>
      <c r="N22" s="24">
        <v>8503</v>
      </c>
      <c r="O22" s="24">
        <v>8640</v>
      </c>
      <c r="P22" s="24">
        <v>10599</v>
      </c>
      <c r="Q22" s="8">
        <f t="shared" si="0"/>
        <v>37760</v>
      </c>
      <c r="R22" s="11">
        <f t="shared" si="1"/>
        <v>2.8995879452088456E-2</v>
      </c>
      <c r="S22">
        <f>inputs!E28</f>
        <v>0.308</v>
      </c>
    </row>
    <row r="23" spans="2:19" ht="15.75" customHeight="1">
      <c r="B23" s="23" t="s">
        <v>68</v>
      </c>
      <c r="C23" s="23">
        <v>460</v>
      </c>
      <c r="D23" s="23">
        <v>482</v>
      </c>
      <c r="E23" s="24">
        <v>1398</v>
      </c>
      <c r="F23" s="24">
        <v>1060</v>
      </c>
      <c r="G23" s="24">
        <v>1368</v>
      </c>
      <c r="H23" s="24">
        <v>1659</v>
      </c>
      <c r="I23" s="24">
        <v>1618</v>
      </c>
      <c r="J23" s="24">
        <v>1512</v>
      </c>
      <c r="K23" s="24">
        <v>1967</v>
      </c>
      <c r="L23" s="24">
        <v>1855</v>
      </c>
      <c r="M23" s="24">
        <v>2781</v>
      </c>
      <c r="N23" s="24">
        <v>3099</v>
      </c>
      <c r="O23" s="24">
        <v>2400</v>
      </c>
      <c r="P23" s="24">
        <v>2635</v>
      </c>
      <c r="Q23" s="8">
        <f t="shared" si="0"/>
        <v>10915</v>
      </c>
      <c r="R23" s="11">
        <f t="shared" si="1"/>
        <v>8.3816214041193184E-3</v>
      </c>
      <c r="S23">
        <f>inputs!E22</f>
        <v>0.27</v>
      </c>
    </row>
    <row r="24" spans="2:19" ht="15.75" customHeight="1">
      <c r="B24" s="23" t="s">
        <v>69</v>
      </c>
      <c r="C24" s="23" t="s">
        <v>70</v>
      </c>
      <c r="D24" s="23" t="s">
        <v>70</v>
      </c>
      <c r="E24" s="23" t="s">
        <v>70</v>
      </c>
      <c r="F24" s="23" t="s">
        <v>70</v>
      </c>
      <c r="G24" s="23">
        <v>110</v>
      </c>
      <c r="H24" s="23">
        <v>740</v>
      </c>
      <c r="I24" s="24">
        <v>1159</v>
      </c>
      <c r="J24" s="24">
        <v>1120</v>
      </c>
      <c r="K24" s="23">
        <v>927</v>
      </c>
      <c r="L24" s="24">
        <v>1225</v>
      </c>
      <c r="M24" s="23" t="s">
        <v>64</v>
      </c>
      <c r="N24" s="24">
        <v>1800</v>
      </c>
      <c r="O24" s="23">
        <v>525</v>
      </c>
      <c r="P24" s="23" t="s">
        <v>64</v>
      </c>
      <c r="Q24" s="8">
        <f t="shared" si="0"/>
        <v>2325</v>
      </c>
      <c r="R24" s="11">
        <f t="shared" si="1"/>
        <v>1.7853659885091542E-3</v>
      </c>
      <c r="S24">
        <v>0.3</v>
      </c>
    </row>
    <row r="25" spans="2:19" ht="15.75" customHeight="1">
      <c r="B25" s="23" t="s">
        <v>71</v>
      </c>
      <c r="C25" s="23" t="s">
        <v>70</v>
      </c>
      <c r="D25" s="23" t="s">
        <v>70</v>
      </c>
      <c r="E25" s="23" t="s">
        <v>70</v>
      </c>
      <c r="F25" s="23" t="s">
        <v>70</v>
      </c>
      <c r="G25" s="23" t="s">
        <v>70</v>
      </c>
      <c r="H25" s="23" t="s">
        <v>70</v>
      </c>
      <c r="I25" s="23" t="s">
        <v>70</v>
      </c>
      <c r="J25" s="23" t="s">
        <v>70</v>
      </c>
      <c r="K25" s="23" t="s">
        <v>70</v>
      </c>
      <c r="L25" s="23" t="s">
        <v>70</v>
      </c>
      <c r="M25" s="23" t="s">
        <v>70</v>
      </c>
      <c r="N25" s="23" t="s">
        <v>70</v>
      </c>
      <c r="O25" s="24">
        <v>5930</v>
      </c>
      <c r="P25" s="24">
        <v>3508</v>
      </c>
      <c r="Q25" s="8">
        <f t="shared" si="0"/>
        <v>9438</v>
      </c>
      <c r="R25" s="11">
        <f t="shared" si="1"/>
        <v>7.2474340643223214E-3</v>
      </c>
      <c r="S25">
        <v>0.3</v>
      </c>
    </row>
    <row r="26" spans="2:19" ht="15.75" customHeight="1">
      <c r="B26" s="23" t="s">
        <v>72</v>
      </c>
      <c r="C26" s="24">
        <v>173561</v>
      </c>
      <c r="D26" s="24">
        <v>196788</v>
      </c>
      <c r="E26" s="24">
        <v>188924</v>
      </c>
      <c r="F26" s="24">
        <v>226789</v>
      </c>
      <c r="G26" s="24">
        <v>258882</v>
      </c>
      <c r="H26" s="24">
        <v>295355</v>
      </c>
      <c r="I26" s="24">
        <v>313086</v>
      </c>
      <c r="J26" s="24">
        <v>317168</v>
      </c>
      <c r="K26" s="24">
        <v>268909</v>
      </c>
      <c r="L26" s="24">
        <v>330463</v>
      </c>
      <c r="M26" s="24">
        <v>346309</v>
      </c>
      <c r="N26" s="24">
        <v>348879</v>
      </c>
      <c r="O26" s="24">
        <v>296227</v>
      </c>
      <c r="P26" s="24">
        <v>310839</v>
      </c>
      <c r="Q26" s="8">
        <f t="shared" si="0"/>
        <v>1302254</v>
      </c>
      <c r="R26" s="11">
        <f t="shared" si="1"/>
        <v>1</v>
      </c>
      <c r="S26">
        <f>SUMPRODUCT(R7:R25,S7:S25)</f>
        <v>0.30512100941905357</v>
      </c>
    </row>
  </sheetData>
  <mergeCells count="1">
    <mergeCell ref="B4:P5"/>
  </mergeCells>
  <phoneticPr fontId="8" type="noConversion"/>
  <hyperlinks>
    <hyperlink ref="A1" r:id="rId1" xr:uid="{E617529B-BCFF-4991-9214-8AF8EFF4A2C0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07672B5A5F8744F9D69256B09464220" ma:contentTypeVersion="17" ma:contentTypeDescription="Create a new document." ma:contentTypeScope="" ma:versionID="3a91bcf58f18dc6e1905618fcbfd5d33">
  <xsd:schema xmlns:xsd="http://www.w3.org/2001/XMLSchema" xmlns:xs="http://www.w3.org/2001/XMLSchema" xmlns:p="http://schemas.microsoft.com/office/2006/metadata/properties" xmlns:ns1="http://schemas.microsoft.com/sharepoint/v3" xmlns:ns2="5a95b069-a164-4203-ae0b-9509c92a48fc" xmlns:ns3="488e5faa-5485-47e4-801e-7bae68f252b2" targetNamespace="http://schemas.microsoft.com/office/2006/metadata/properties" ma:root="true" ma:fieldsID="0e6f13f5af13e796abade4368b46a5d3" ns1:_="" ns2:_="" ns3:_="">
    <xsd:import namespace="http://schemas.microsoft.com/sharepoint/v3"/>
    <xsd:import namespace="5a95b069-a164-4203-ae0b-9509c92a48fc"/>
    <xsd:import namespace="488e5faa-5485-47e4-801e-7bae68f252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1:_ip_UnifiedCompliancePolicyProperties" minOccurs="0"/>
                <xsd:element ref="ns1:_ip_UnifiedCompliancePolicyUIActio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5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6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95b069-a164-4203-ae0b-9509c92a48f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eebebd48-0262-4b3c-be1e-fe88a3d91a2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8e5faa-5485-47e4-801e-7bae68f252b2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96699966-9b33-4033-bd30-9f5f5b1f2e60}" ma:internalName="TaxCatchAll" ma:showField="CatchAllData" ma:web="488e5faa-5485-47e4-801e-7bae68f252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488e5faa-5485-47e4-801e-7bae68f252b2" xsi:nil="true"/>
    <_ip_UnifiedCompliancePolicyProperties xmlns="http://schemas.microsoft.com/sharepoint/v3" xsi:nil="true"/>
    <lcf76f155ced4ddcb4097134ff3c332f xmlns="5a95b069-a164-4203-ae0b-9509c92a48fc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D955424-C5F0-48C2-9099-F4EF0974922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5a95b069-a164-4203-ae0b-9509c92a48fc"/>
    <ds:schemaRef ds:uri="488e5faa-5485-47e4-801e-7bae68f252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FAA8400-3880-4350-9218-2021BE86E286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488e5faa-5485-47e4-801e-7bae68f252b2"/>
    <ds:schemaRef ds:uri="5a95b069-a164-4203-ae0b-9509c92a48fc"/>
  </ds:schemaRefs>
</ds:datastoreItem>
</file>

<file path=customXml/itemProps3.xml><?xml version="1.0" encoding="utf-8"?>
<ds:datastoreItem xmlns:ds="http://schemas.openxmlformats.org/officeDocument/2006/customXml" ds:itemID="{4223735E-4E98-4A92-92D1-CA9502ED2F3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calculator</vt:lpstr>
      <vt:lpstr>inputs</vt:lpstr>
      <vt:lpstr>EV Sales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Scott</dc:creator>
  <cp:lastModifiedBy>Jan Aceti</cp:lastModifiedBy>
  <cp:lastPrinted>2019-05-31T17:28:26Z</cp:lastPrinted>
  <dcterms:created xsi:type="dcterms:W3CDTF">2018-06-25T18:36:43Z</dcterms:created>
  <dcterms:modified xsi:type="dcterms:W3CDTF">2026-04-01T15:44:02Z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0x010100207672B5A5F8744F9D69256B09464220</vt:lpwstr>
  </property>
  <property fmtid="{D5CDD505-2E9C-101B-9397-08002B2CF9AE}" pid="3" name="MediaServiceImageTags">
    <vt:lpwstr/>
  </property>
</Properties>
</file>